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id\Desktop\"/>
    </mc:Choice>
  </mc:AlternateContent>
  <xr:revisionPtr revIDLastSave="0" documentId="13_ncr:1_{3DE7B41A-2701-4A5A-8BC9-5413FD907DD4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Sheet1" sheetId="1" r:id="rId1"/>
  </sheets>
  <definedNames>
    <definedName name="_xlnm.Print_Area" localSheetId="0">Sheet1!$B$3:$G$28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C20" i="1" l="1"/>
  <c r="E7" i="1" l="1"/>
  <c r="E16" i="1"/>
  <c r="E14" i="1"/>
  <c r="E10" i="1"/>
  <c r="E15" i="1"/>
  <c r="E20" i="1" l="1"/>
  <c r="G7" i="1" l="1"/>
  <c r="G13" i="1" s="1"/>
  <c r="F19" i="1" s="1"/>
  <c r="B22" i="1" s="1"/>
</calcChain>
</file>

<file path=xl/sharedStrings.xml><?xml version="1.0" encoding="utf-8"?>
<sst xmlns="http://schemas.openxmlformats.org/spreadsheetml/2006/main" count="52" uniqueCount="52">
  <si>
    <t>کارکرد (روز)</t>
  </si>
  <si>
    <t>مرخصی رفته (ساعت)</t>
  </si>
  <si>
    <t>مزد ثابت</t>
  </si>
  <si>
    <t>مزد پایه (پایه سنوات تجمیعی)</t>
  </si>
  <si>
    <t>مزد شغل</t>
  </si>
  <si>
    <t>تعداد فرزند مشمول</t>
  </si>
  <si>
    <t>کسورات (ریال)</t>
  </si>
  <si>
    <t>حق مسکن</t>
  </si>
  <si>
    <t>بن کارگری</t>
  </si>
  <si>
    <t>اضافه کاری</t>
  </si>
  <si>
    <t>عائله مندی</t>
  </si>
  <si>
    <t>حق تاهل</t>
  </si>
  <si>
    <t>جمع حقوق و مزایا</t>
  </si>
  <si>
    <t>حق بیمه 7%</t>
  </si>
  <si>
    <t>جمع کسوات</t>
  </si>
  <si>
    <t>قابل پرداخت</t>
  </si>
  <si>
    <t>روز ماموریت</t>
  </si>
  <si>
    <t>روز جمعه کاری</t>
  </si>
  <si>
    <t>دویست و سی و شش میلیون و نهصد و سی و نه هزار و هشتصد و چهل و هشت تومان</t>
  </si>
  <si>
    <t>حقوق ماهانه</t>
  </si>
  <si>
    <t>شرایط کار</t>
  </si>
  <si>
    <t>درآمد (ریال)</t>
  </si>
  <si>
    <t>فیش حقوقی</t>
  </si>
  <si>
    <t>کارگاه: آذر چوب</t>
  </si>
  <si>
    <t>وضعیت تاهل</t>
  </si>
  <si>
    <t>متاهل</t>
  </si>
  <si>
    <t>شب کاری (ساعت)</t>
  </si>
  <si>
    <t>اضافه کار (ساعت)</t>
  </si>
  <si>
    <t>فوق العاده شب کاری</t>
  </si>
  <si>
    <t>فوق العاده جمعه کاری</t>
  </si>
  <si>
    <t>وفق العاده ماموریت</t>
  </si>
  <si>
    <t>مالیات حقوق</t>
  </si>
  <si>
    <t>امضای کارگر / کارمند</t>
  </si>
  <si>
    <t xml:space="preserve">1- واریز در تاریخ  </t>
  </si>
  <si>
    <t>2- واریز در تاریخ</t>
  </si>
  <si>
    <t>3- واریز در تاریخ</t>
  </si>
  <si>
    <t>4- واریز در تاریخ</t>
  </si>
  <si>
    <t>شهریور سال 1404</t>
  </si>
  <si>
    <t>1- جدول محاسبه پایه سنوات تجمیعی  (کلیک کنید)</t>
  </si>
  <si>
    <t>2- مشاهده امکانات و دریافت با تخفیف نرم افزار حقوق و دستمزد کارمزد (کلیک کنید)</t>
  </si>
  <si>
    <r>
      <rPr>
        <b/>
        <sz val="16"/>
        <color rgb="FFFF0000"/>
        <rFont val="B Lotus"/>
        <charset val="178"/>
      </rPr>
      <t>راهنما: (حتما یک بار بخوانید)</t>
    </r>
    <r>
      <rPr>
        <sz val="13"/>
        <color theme="1"/>
        <rFont val="B Lotus"/>
        <charset val="178"/>
      </rPr>
      <t xml:space="preserve">
1- قسمت هایی که دارای فرمول هستند قفل شده اند تا تغییر ناخواسته فرمول ها باعث اشکال در محاسبات نشود.
2- برای محاسبه</t>
    </r>
    <r>
      <rPr>
        <b/>
        <sz val="13"/>
        <color theme="1"/>
        <rFont val="B Lotus"/>
        <charset val="178"/>
      </rPr>
      <t xml:space="preserve"> پایه سنوات تجمیعی</t>
    </r>
    <r>
      <rPr>
        <sz val="13"/>
        <color theme="1"/>
        <rFont val="B Lotus"/>
        <charset val="178"/>
      </rPr>
      <t xml:space="preserve"> روی لینک زیر این راهنما کلیک کنید.
3- در صورتی که تعداد کارکنان شما بیشتر بوده و شرایط کاری مانند نوبت کاری، پاره وقت و ساعتی است و همچنین نیاز به تنظیم قرارداد کار، لیست حقوقی، فیش حقوقی کامل، فرم تسویه حساب به صورت خودکار دارید امکانات</t>
    </r>
    <r>
      <rPr>
        <b/>
        <sz val="13"/>
        <color theme="1"/>
        <rFont val="B Lotus"/>
        <charset val="178"/>
      </rPr>
      <t xml:space="preserve"> نرم افزار حقوق و دستمزد کارمزد</t>
    </r>
    <r>
      <rPr>
        <sz val="13"/>
        <color theme="1"/>
        <rFont val="B Lotus"/>
        <charset val="178"/>
      </rPr>
      <t xml:space="preserve"> کارتابان را  ملاحظه کنید. (روی لینک دوم زیر این راهنما کلیک کنید)
4- فونت مورد استفاده در این فیش حقوقی b lotus هست که اگر ارقام به صورت لاتین نمایش داده می شوند این فونت را روی سیستم خود نصب کنید.
5- در این فیش حقوقی از ماکرو استفاده شده است که ابتدا روی فایل دانلودی راست کلیک کرده و از گزینه properties گزینه unblock را بزنید و هنگام باز شدن فایل اگر در بالای فایل نوار زرد رنگ برای فعال سازی ماکرو نمایش داده شد گزینه enable را بزنید.</t>
    </r>
  </si>
  <si>
    <t xml:space="preserve">نام و نام خانوادگی : </t>
  </si>
  <si>
    <t>عنوان کسورات</t>
  </si>
  <si>
    <t>شماره کارت/حساب بانکی:</t>
  </si>
  <si>
    <t>11س15د</t>
  </si>
  <si>
    <t>50</t>
  </si>
  <si>
    <t>علی محمدنیای قدیم</t>
  </si>
  <si>
    <t>مبلغ 50.000.000 ریال در تاریخ 1404/06/15 مساعده</t>
  </si>
  <si>
    <t>مبلغ 70.000.000 ریال در تاریخ 1404/06/23 مساعده</t>
  </si>
  <si>
    <t>مساعده 1</t>
  </si>
  <si>
    <t>مساعده 2</t>
  </si>
  <si>
    <t>مبلغ 76.399.658 ریال در تاریخ 1404/06/31 باقی مانده حقوق و مزایا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</si>
</sst>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#,##0_ ;\-#,##0\ "/>
    <numFmt numFmtId="166" formatCode="0.0"/>
    <numFmt numFmtId="167" formatCode="_ * #,##0_-[$ريال-429]_ ;_ * #,##0\-[$ريال-429]_ ;_ * &quot;-&quot;_-[$ريال-429]_ ;_ @_ "/>
    <numFmt numFmtId="168" formatCode="#,###\ر\ی\ا\ل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1"/>
      <color theme="1"/>
      <name val="B Lotus"/>
      <charset val="178"/>
    </font>
    <font>
      <sz val="18"/>
      <color theme="1"/>
      <name val="B Lotus"/>
      <charset val="178"/>
    </font>
    <font>
      <b/>
      <sz val="18"/>
      <color theme="1"/>
      <name val="B Lotus"/>
      <charset val="178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u/>
      <sz val="11"/>
      <color theme="10"/>
      <name val="Calibri"/>
      <family val="2"/>
      <charset val="178"/>
      <scheme val="minor"/>
    </font>
    <font>
      <u/>
      <sz val="14"/>
      <color theme="10"/>
      <name val="B Lotus"/>
      <charset val="178"/>
    </font>
    <font>
      <b/>
      <u/>
      <sz val="14"/>
      <color theme="10"/>
      <name val="B Lotus"/>
      <charset val="178"/>
    </font>
    <font>
      <sz val="13"/>
      <color theme="1"/>
      <name val="B Lotus"/>
      <charset val="178"/>
    </font>
    <font>
      <b/>
      <sz val="13"/>
      <color theme="1"/>
      <name val="B Lotus"/>
      <charset val="178"/>
    </font>
    <font>
      <b/>
      <sz val="16"/>
      <color rgb="FFFF0000"/>
      <name val="B Lotus"/>
      <charset val="178"/>
    </font>
    <font>
      <sz val="22"/>
      <color theme="1"/>
      <name val="B Lotus"/>
      <charset val="178"/>
    </font>
    <font>
      <b/>
      <sz val="16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167" fontId="0" fillId="0" borderId="0" xfId="0" applyNumberFormat="1"/>
    <xf numFmtId="0" fontId="3" fillId="0" borderId="0" xfId="0" applyFont="1"/>
    <xf numFmtId="0" fontId="6" fillId="3" borderId="5" xfId="0" applyFont="1" applyFill="1" applyBorder="1" applyAlignment="1">
      <alignment horizontal="right" vertical="center" wrapText="1" readingOrder="2"/>
    </xf>
    <xf numFmtId="1" fontId="7" fillId="3" borderId="6" xfId="0" applyNumberFormat="1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right" vertical="center" wrapText="1" readingOrder="2"/>
    </xf>
    <xf numFmtId="165" fontId="7" fillId="3" borderId="6" xfId="2" applyNumberFormat="1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right" vertical="center" wrapText="1" readingOrder="2"/>
    </xf>
    <xf numFmtId="0" fontId="7" fillId="0" borderId="8" xfId="0" applyFont="1" applyBorder="1" applyAlignment="1">
      <alignment horizontal="right" vertical="center" wrapText="1" readingOrder="2"/>
    </xf>
    <xf numFmtId="1" fontId="7" fillId="0" borderId="9" xfId="0" applyNumberFormat="1" applyFont="1" applyBorder="1" applyAlignment="1">
      <alignment horizontal="center" vertical="center" wrapText="1" readingOrder="2"/>
    </xf>
    <xf numFmtId="165" fontId="7" fillId="0" borderId="9" xfId="2" applyNumberFormat="1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right" vertical="center" wrapText="1" readingOrder="2"/>
    </xf>
    <xf numFmtId="3" fontId="7" fillId="0" borderId="9" xfId="0" applyNumberFormat="1" applyFont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right" vertical="center" wrapText="1" readingOrder="2"/>
    </xf>
    <xf numFmtId="1" fontId="7" fillId="3" borderId="9" xfId="0" applyNumberFormat="1" applyFont="1" applyFill="1" applyBorder="1" applyAlignment="1">
      <alignment horizontal="center" vertical="center" wrapText="1" readingOrder="2"/>
    </xf>
    <xf numFmtId="165" fontId="7" fillId="3" borderId="9" xfId="2" applyNumberFormat="1" applyFont="1" applyFill="1" applyBorder="1" applyAlignment="1">
      <alignment horizontal="center" vertical="center" wrapText="1" readingOrder="2"/>
    </xf>
    <xf numFmtId="0" fontId="7" fillId="3" borderId="10" xfId="0" applyFont="1" applyFill="1" applyBorder="1" applyAlignment="1">
      <alignment horizontal="right" vertical="center" wrapText="1" readingOrder="2"/>
    </xf>
    <xf numFmtId="166" fontId="7" fillId="0" borderId="9" xfId="0" applyNumberFormat="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49" fontId="7" fillId="3" borderId="9" xfId="0" applyNumberFormat="1" applyFont="1" applyFill="1" applyBorder="1" applyAlignment="1">
      <alignment horizontal="center" vertical="center" wrapText="1" readingOrder="2"/>
    </xf>
    <xf numFmtId="3" fontId="7" fillId="3" borderId="9" xfId="0" applyNumberFormat="1" applyFont="1" applyFill="1" applyBorder="1" applyAlignment="1">
      <alignment horizontal="center" vertical="center" wrapText="1" readingOrder="2"/>
    </xf>
    <xf numFmtId="0" fontId="7" fillId="0" borderId="9" xfId="1" applyNumberFormat="1" applyFont="1" applyBorder="1" applyAlignment="1">
      <alignment horizontal="center" vertical="center" wrapText="1" readingOrder="2"/>
    </xf>
    <xf numFmtId="0" fontId="7" fillId="3" borderId="9" xfId="1" applyNumberFormat="1" applyFont="1" applyFill="1" applyBorder="1" applyAlignment="1">
      <alignment horizontal="center" vertical="center" wrapText="1" readingOrder="2"/>
    </xf>
    <xf numFmtId="0" fontId="7" fillId="3" borderId="8" xfId="1" applyNumberFormat="1" applyFont="1" applyFill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right" vertical="center" wrapText="1" readingOrder="2"/>
    </xf>
    <xf numFmtId="167" fontId="7" fillId="3" borderId="9" xfId="0" applyNumberFormat="1" applyFont="1" applyFill="1" applyBorder="1" applyAlignment="1">
      <alignment horizontal="center" vertical="center" wrapText="1" readingOrder="2"/>
    </xf>
    <xf numFmtId="167" fontId="7" fillId="0" borderId="9" xfId="2" applyNumberFormat="1" applyFont="1" applyBorder="1" applyAlignment="1">
      <alignment vertical="center" wrapText="1" readingOrder="2"/>
    </xf>
    <xf numFmtId="0" fontId="7" fillId="3" borderId="13" xfId="0" applyFont="1" applyFill="1" applyBorder="1" applyAlignment="1">
      <alignment horizontal="right" vertical="center" wrapText="1" readingOrder="2"/>
    </xf>
    <xf numFmtId="167" fontId="7" fillId="3" borderId="14" xfId="2" applyNumberFormat="1" applyFont="1" applyFill="1" applyBorder="1" applyAlignment="1">
      <alignment horizontal="center" vertical="center" wrapText="1" readingOrder="2"/>
    </xf>
    <xf numFmtId="165" fontId="7" fillId="3" borderId="14" xfId="2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4" fillId="0" borderId="16" xfId="0" applyFont="1" applyBorder="1" applyAlignment="1">
      <alignment vertical="center"/>
    </xf>
    <xf numFmtId="0" fontId="0" fillId="0" borderId="19" xfId="0" applyBorder="1"/>
    <xf numFmtId="0" fontId="0" fillId="0" borderId="0" xfId="0" applyBorder="1"/>
    <xf numFmtId="0" fontId="3" fillId="0" borderId="18" xfId="0" applyFont="1" applyBorder="1" applyAlignment="1">
      <alignment horizontal="right" readingOrder="2"/>
    </xf>
    <xf numFmtId="0" fontId="3" fillId="0" borderId="0" xfId="0" applyFont="1" applyAlignment="1">
      <alignment vertical="top" wrapText="1" readingOrder="2"/>
    </xf>
    <xf numFmtId="0" fontId="5" fillId="0" borderId="19" xfId="0" applyFont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3" borderId="6" xfId="2" applyNumberFormat="1" applyFont="1" applyFill="1" applyBorder="1" applyAlignment="1">
      <alignment horizontal="center" vertical="center" wrapText="1" readingOrder="2"/>
    </xf>
    <xf numFmtId="37" fontId="7" fillId="3" borderId="9" xfId="2" applyNumberFormat="1" applyFont="1" applyFill="1" applyBorder="1" applyAlignment="1">
      <alignment horizontal="center" vertical="center" wrapText="1" readingOrder="2"/>
    </xf>
    <xf numFmtId="37" fontId="7" fillId="3" borderId="6" xfId="2" applyNumberFormat="1" applyFont="1" applyFill="1" applyBorder="1" applyAlignment="1">
      <alignment horizontal="center" vertical="center" wrapText="1" readingOrder="2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3" applyFont="1" applyAlignment="1">
      <alignment horizontal="right" vertical="top" wrapText="1" readingOrder="2"/>
    </xf>
    <xf numFmtId="0" fontId="10" fillId="0" borderId="0" xfId="3" applyFont="1" applyAlignment="1">
      <alignment horizontal="right" vertical="top" wrapText="1" readingOrder="2"/>
    </xf>
    <xf numFmtId="0" fontId="11" fillId="0" borderId="0" xfId="0" applyFont="1" applyAlignment="1">
      <alignment horizontal="right" vertical="top" wrapText="1" readingOrder="2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168" fontId="7" fillId="0" borderId="11" xfId="0" applyNumberFormat="1" applyFont="1" applyBorder="1" applyAlignment="1">
      <alignment horizontal="center" vertical="center" wrapText="1" readingOrder="2"/>
    </xf>
    <xf numFmtId="168" fontId="7" fillId="0" borderId="12" xfId="0" applyNumberFormat="1" applyFont="1" applyBorder="1" applyAlignment="1">
      <alignment horizontal="center" vertical="center" wrapText="1" readingOrder="2"/>
    </xf>
    <xf numFmtId="0" fontId="3" fillId="3" borderId="15" xfId="0" applyFont="1" applyFill="1" applyBorder="1" applyAlignment="1">
      <alignment horizontal="center" vertical="center" wrapText="1" readingOrder="2"/>
    </xf>
    <xf numFmtId="0" fontId="3" fillId="3" borderId="14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</cellXfs>
  <cellStyles count="4">
    <cellStyle name="Comma 2" xfId="2" xr:uid="{00000000-0005-0000-0000-000000000000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498308</xdr:colOff>
      <xdr:row>15</xdr:row>
      <xdr:rowOff>12198</xdr:rowOff>
    </xdr:from>
    <xdr:ext cx="3442033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08C5B3-75FB-46AC-B476-4A157337DB82}"/>
            </a:ext>
          </a:extLst>
        </xdr:cNvPr>
        <xdr:cNvSpPr/>
      </xdr:nvSpPr>
      <xdr:spPr>
        <a:xfrm>
          <a:off x="9984060384" y="4317498"/>
          <a:ext cx="344203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10160">
                <a:solidFill>
                  <a:schemeClr val="bg2">
                    <a:lumMod val="75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kartaban.com</a:t>
          </a:r>
        </a:p>
      </xdr:txBody>
    </xdr:sp>
    <xdr:clientData/>
  </xdr:oneCellAnchor>
  <xdr:twoCellAnchor editAs="oneCell">
    <xdr:from>
      <xdr:col>17</xdr:col>
      <xdr:colOff>209550</xdr:colOff>
      <xdr:row>1</xdr:row>
      <xdr:rowOff>342899</xdr:rowOff>
    </xdr:from>
    <xdr:to>
      <xdr:col>28</xdr:col>
      <xdr:colOff>444473</xdr:colOff>
      <xdr:row>25</xdr:row>
      <xdr:rowOff>11045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27BED4-F067-480E-A909-77D401E44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9" r="104"/>
        <a:stretch/>
      </xdr:blipFill>
      <xdr:spPr bwMode="auto">
        <a:xfrm>
          <a:off x="9970173127" y="533399"/>
          <a:ext cx="6940523" cy="727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200025</xdr:colOff>
      <xdr:row>1</xdr:row>
      <xdr:rowOff>142875</xdr:rowOff>
    </xdr:from>
    <xdr:to>
      <xdr:col>17</xdr:col>
      <xdr:colOff>219075</xdr:colOff>
      <xdr:row>7</xdr:row>
      <xdr:rowOff>57150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40393A93-FD05-4C9C-97AA-EB3736E2CFC4}"/>
            </a:ext>
          </a:extLst>
        </xdr:cNvPr>
        <xdr:cNvSpPr/>
      </xdr:nvSpPr>
      <xdr:spPr>
        <a:xfrm>
          <a:off x="9977104125" y="333375"/>
          <a:ext cx="3124200" cy="1819275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fa-IR" sz="1800">
              <a:cs typeface="B Lotus" panose="00000400000000000000" pitchFamily="2" charset="-78"/>
            </a:rPr>
            <a:t>قسمت های قابل ویرایش با کادر سبز رنگ</a:t>
          </a:r>
          <a:r>
            <a:rPr lang="fa-IR" sz="1800" baseline="0">
              <a:cs typeface="B Lotus" panose="00000400000000000000" pitchFamily="2" charset="-78"/>
            </a:rPr>
            <a:t> مشخص شده اند.</a:t>
          </a:r>
          <a:endParaRPr lang="en-US" sz="1800">
            <a:cs typeface="B Lotus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rtaban.com/karmozd" TargetMode="External"/><Relationship Id="rId1" Type="http://schemas.openxmlformats.org/officeDocument/2006/relationships/hyperlink" Target="https://kartaban.com/blog/salary/paye-sanav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0"/>
  <sheetViews>
    <sheetView showGridLines="0" rightToLeft="1" tabSelected="1" zoomScale="90" zoomScaleNormal="90" workbookViewId="0">
      <selection activeCell="C15" sqref="C15"/>
    </sheetView>
  </sheetViews>
  <sheetFormatPr defaultRowHeight="15" x14ac:dyDescent="0.25"/>
  <cols>
    <col min="2" max="2" width="24.28515625" bestFit="1" customWidth="1"/>
    <col min="3" max="3" width="16.28515625" customWidth="1"/>
    <col min="4" max="4" width="20.42578125" customWidth="1"/>
    <col min="5" max="5" width="18.85546875" customWidth="1"/>
    <col min="6" max="6" width="20.42578125" customWidth="1"/>
    <col min="7" max="7" width="19.42578125" customWidth="1"/>
    <col min="16" max="16" width="19.140625" customWidth="1"/>
  </cols>
  <sheetData>
    <row r="2" spans="2:16" ht="35.25" customHeight="1" x14ac:dyDescent="1.05">
      <c r="B2" s="42" t="s">
        <v>22</v>
      </c>
      <c r="C2" s="43"/>
      <c r="D2" s="43"/>
      <c r="E2" s="43"/>
      <c r="F2" s="43"/>
      <c r="G2" s="44"/>
    </row>
    <row r="3" spans="2:16" ht="36" customHeight="1" x14ac:dyDescent="1">
      <c r="B3" s="45" t="s">
        <v>23</v>
      </c>
      <c r="C3" s="45"/>
      <c r="D3" s="36"/>
      <c r="E3" s="36"/>
      <c r="F3" s="46" t="s">
        <v>37</v>
      </c>
      <c r="G3" s="46"/>
    </row>
    <row r="4" spans="2:16" ht="18.75" customHeight="1" x14ac:dyDescent="0.25">
      <c r="B4" s="37" t="s">
        <v>41</v>
      </c>
      <c r="C4" s="54" t="s">
        <v>46</v>
      </c>
      <c r="D4" s="54"/>
      <c r="E4" s="38" t="s">
        <v>43</v>
      </c>
      <c r="F4" s="47">
        <v>6037111111111110</v>
      </c>
      <c r="G4" s="47"/>
    </row>
    <row r="5" spans="2:16" ht="11.25" customHeight="1" thickBot="1" x14ac:dyDescent="0.3">
      <c r="B5" s="31"/>
      <c r="C5" s="31"/>
      <c r="D5" s="31"/>
      <c r="E5" s="31"/>
      <c r="F5" s="31"/>
      <c r="G5" s="31"/>
    </row>
    <row r="6" spans="2:16" ht="21.75" customHeight="1" thickBot="1" x14ac:dyDescent="0.3">
      <c r="B6" s="63" t="s">
        <v>20</v>
      </c>
      <c r="C6" s="64"/>
      <c r="D6" s="65" t="s">
        <v>21</v>
      </c>
      <c r="E6" s="66"/>
      <c r="F6" s="65" t="s">
        <v>6</v>
      </c>
      <c r="G6" s="66"/>
      <c r="I6" s="52" t="s">
        <v>40</v>
      </c>
      <c r="J6" s="52"/>
      <c r="K6" s="52"/>
      <c r="L6" s="52"/>
      <c r="M6" s="52"/>
      <c r="N6" s="52"/>
      <c r="O6" s="52"/>
      <c r="P6" s="52"/>
    </row>
    <row r="7" spans="2:16" ht="27" x14ac:dyDescent="0.25">
      <c r="B7" s="3"/>
      <c r="C7" s="4"/>
      <c r="D7" s="5" t="s">
        <v>19</v>
      </c>
      <c r="E7" s="6">
        <f>C20*C8</f>
        <v>113151736</v>
      </c>
      <c r="F7" s="7" t="s">
        <v>13</v>
      </c>
      <c r="G7" s="41">
        <f>0.07*(E20-E11)</f>
        <v>13218538.218564803</v>
      </c>
      <c r="I7" s="52"/>
      <c r="J7" s="52"/>
      <c r="K7" s="52"/>
      <c r="L7" s="52"/>
      <c r="M7" s="52"/>
      <c r="N7" s="52"/>
      <c r="O7" s="52"/>
      <c r="P7" s="52"/>
    </row>
    <row r="8" spans="2:16" ht="24.75" x14ac:dyDescent="0.25">
      <c r="B8" s="8" t="s">
        <v>0</v>
      </c>
      <c r="C8" s="9">
        <v>31</v>
      </c>
      <c r="D8" s="8" t="s">
        <v>7</v>
      </c>
      <c r="E8" s="10">
        <v>9000000</v>
      </c>
      <c r="F8" s="11" t="s">
        <v>31</v>
      </c>
      <c r="G8" s="12"/>
      <c r="I8" s="52"/>
      <c r="J8" s="52"/>
      <c r="K8" s="52"/>
      <c r="L8" s="52"/>
      <c r="M8" s="52"/>
      <c r="N8" s="52"/>
      <c r="O8" s="52"/>
      <c r="P8" s="52"/>
    </row>
    <row r="9" spans="2:16" ht="24.75" x14ac:dyDescent="0.25">
      <c r="B9" s="13" t="s">
        <v>27</v>
      </c>
      <c r="C9" s="14">
        <v>35</v>
      </c>
      <c r="D9" s="13" t="s">
        <v>8</v>
      </c>
      <c r="E9" s="15">
        <v>22000000</v>
      </c>
      <c r="F9" s="16" t="s">
        <v>49</v>
      </c>
      <c r="G9" s="39">
        <v>50000000</v>
      </c>
      <c r="I9" s="52"/>
      <c r="J9" s="52"/>
      <c r="K9" s="52"/>
      <c r="L9" s="52"/>
      <c r="M9" s="52"/>
      <c r="N9" s="52"/>
      <c r="O9" s="52"/>
      <c r="P9" s="52"/>
    </row>
    <row r="10" spans="2:16" ht="24.75" x14ac:dyDescent="0.25">
      <c r="B10" s="8" t="s">
        <v>1</v>
      </c>
      <c r="C10" s="17" t="s">
        <v>44</v>
      </c>
      <c r="D10" s="8" t="s">
        <v>9</v>
      </c>
      <c r="E10" s="10">
        <f>(C20/7.33)*1.4*C9</f>
        <v>24400101.500682123</v>
      </c>
      <c r="F10" s="11" t="s">
        <v>50</v>
      </c>
      <c r="G10" s="12">
        <v>70000000</v>
      </c>
      <c r="I10" s="52"/>
      <c r="J10" s="52"/>
      <c r="K10" s="52"/>
      <c r="L10" s="52"/>
      <c r="M10" s="52"/>
      <c r="N10" s="52"/>
      <c r="O10" s="52"/>
      <c r="P10" s="52"/>
    </row>
    <row r="11" spans="2:16" ht="24.75" x14ac:dyDescent="0.25">
      <c r="B11" s="13" t="s">
        <v>26</v>
      </c>
      <c r="C11" s="19" t="s">
        <v>45</v>
      </c>
      <c r="D11" s="13" t="s">
        <v>10</v>
      </c>
      <c r="E11" s="15">
        <f>3*C14*3463656</f>
        <v>20781936</v>
      </c>
      <c r="F11" s="16" t="s">
        <v>42</v>
      </c>
      <c r="G11" s="20"/>
      <c r="I11" s="52"/>
      <c r="J11" s="52"/>
      <c r="K11" s="52"/>
      <c r="L11" s="52"/>
      <c r="M11" s="52"/>
      <c r="N11" s="52"/>
      <c r="O11" s="52"/>
      <c r="P11" s="52"/>
    </row>
    <row r="12" spans="2:16" ht="24.75" x14ac:dyDescent="0.25">
      <c r="B12" s="8" t="s">
        <v>17</v>
      </c>
      <c r="C12" s="21">
        <v>2</v>
      </c>
      <c r="D12" s="8" t="s">
        <v>11</v>
      </c>
      <c r="E12" s="10">
        <f>IF(C15="متاهل",5000000,0)</f>
        <v>5000000</v>
      </c>
      <c r="F12" s="11"/>
      <c r="G12" s="18"/>
      <c r="I12" s="52"/>
      <c r="J12" s="52"/>
      <c r="K12" s="52"/>
      <c r="L12" s="52"/>
      <c r="M12" s="52"/>
      <c r="N12" s="52"/>
      <c r="O12" s="52"/>
      <c r="P12" s="52"/>
    </row>
    <row r="13" spans="2:16" ht="24.75" x14ac:dyDescent="0.25">
      <c r="B13" s="13" t="s">
        <v>16</v>
      </c>
      <c r="C13" s="22">
        <v>1</v>
      </c>
      <c r="D13" s="23"/>
      <c r="E13" s="15"/>
      <c r="F13" s="16" t="s">
        <v>14</v>
      </c>
      <c r="G13" s="40">
        <f>G7+G8+G9+G10+G11</f>
        <v>133218538.21856481</v>
      </c>
      <c r="I13" s="52"/>
      <c r="J13" s="52"/>
      <c r="K13" s="52"/>
      <c r="L13" s="52"/>
      <c r="M13" s="52"/>
      <c r="N13" s="52"/>
      <c r="O13" s="52"/>
      <c r="P13" s="52"/>
    </row>
    <row r="14" spans="2:16" ht="24.75" x14ac:dyDescent="0.25">
      <c r="B14" s="8" t="s">
        <v>5</v>
      </c>
      <c r="C14" s="9">
        <v>2</v>
      </c>
      <c r="D14" s="8" t="s">
        <v>28</v>
      </c>
      <c r="E14" s="10">
        <f>(C20/7.33)*0.35*C11</f>
        <v>8714321.9645293299</v>
      </c>
      <c r="F14" s="11"/>
      <c r="G14" s="24"/>
      <c r="I14" s="52"/>
      <c r="J14" s="52"/>
      <c r="K14" s="52"/>
      <c r="L14" s="52"/>
      <c r="M14" s="52"/>
      <c r="N14" s="52"/>
      <c r="O14" s="52"/>
      <c r="P14" s="52"/>
    </row>
    <row r="15" spans="2:16" ht="24.75" x14ac:dyDescent="0.25">
      <c r="B15" s="8" t="s">
        <v>24</v>
      </c>
      <c r="C15" s="9" t="s">
        <v>25</v>
      </c>
      <c r="D15" s="8" t="s">
        <v>29</v>
      </c>
      <c r="E15" s="10">
        <f>C20*0.4*C12</f>
        <v>2920044.8000000003</v>
      </c>
      <c r="F15" s="11"/>
      <c r="G15" s="24"/>
      <c r="I15" s="52"/>
      <c r="J15" s="52"/>
      <c r="K15" s="52"/>
      <c r="L15" s="52"/>
      <c r="M15" s="52"/>
      <c r="N15" s="52"/>
      <c r="O15" s="52"/>
      <c r="P15" s="52"/>
    </row>
    <row r="16" spans="2:16" ht="24.75" x14ac:dyDescent="0.25">
      <c r="B16" s="8"/>
      <c r="C16" s="9"/>
      <c r="D16" s="8" t="s">
        <v>30</v>
      </c>
      <c r="E16" s="10">
        <f>C20*C13</f>
        <v>3650056</v>
      </c>
      <c r="F16" s="11"/>
      <c r="G16" s="24"/>
      <c r="I16" s="52"/>
      <c r="J16" s="52"/>
      <c r="K16" s="52"/>
      <c r="L16" s="52"/>
      <c r="M16" s="52"/>
      <c r="N16" s="52"/>
      <c r="O16" s="52"/>
      <c r="P16" s="52"/>
    </row>
    <row r="17" spans="2:16" ht="24.75" x14ac:dyDescent="0.25">
      <c r="B17" s="8"/>
      <c r="C17" s="9"/>
      <c r="D17" s="8"/>
      <c r="E17" s="10"/>
      <c r="F17" s="11"/>
      <c r="G17" s="24"/>
      <c r="I17" s="52"/>
      <c r="J17" s="52"/>
      <c r="K17" s="52"/>
      <c r="L17" s="52"/>
      <c r="M17" s="52"/>
      <c r="N17" s="52"/>
      <c r="O17" s="52"/>
      <c r="P17" s="52"/>
    </row>
    <row r="18" spans="2:16" ht="24.75" x14ac:dyDescent="0.25">
      <c r="B18" s="13" t="s">
        <v>4</v>
      </c>
      <c r="C18" s="25">
        <v>3463656</v>
      </c>
      <c r="D18" s="8"/>
      <c r="E18" s="15"/>
      <c r="F18" s="57" t="s">
        <v>15</v>
      </c>
      <c r="G18" s="58"/>
      <c r="I18" s="50" t="s">
        <v>38</v>
      </c>
      <c r="J18" s="50"/>
      <c r="K18" s="50"/>
      <c r="L18" s="50"/>
      <c r="M18" s="50"/>
      <c r="N18" s="50"/>
      <c r="O18" s="35"/>
      <c r="P18" s="1"/>
    </row>
    <row r="19" spans="2:16" ht="24.75" customHeight="1" x14ac:dyDescent="0.25">
      <c r="B19" s="8" t="s">
        <v>3</v>
      </c>
      <c r="C19" s="26">
        <v>186400</v>
      </c>
      <c r="D19" s="13"/>
      <c r="E19" s="10"/>
      <c r="F19" s="59">
        <f>E20-G13</f>
        <v>76399658.046646655</v>
      </c>
      <c r="G19" s="60"/>
      <c r="I19" s="51" t="s">
        <v>39</v>
      </c>
      <c r="J19" s="51"/>
      <c r="K19" s="51"/>
      <c r="L19" s="51"/>
      <c r="M19" s="51"/>
      <c r="N19" s="51"/>
      <c r="O19" s="51"/>
      <c r="P19" s="51"/>
    </row>
    <row r="20" spans="2:16" ht="45.75" customHeight="1" thickBot="1" x14ac:dyDescent="0.3">
      <c r="B20" s="27" t="s">
        <v>2</v>
      </c>
      <c r="C20" s="28">
        <f>C18+C19</f>
        <v>3650056</v>
      </c>
      <c r="D20" s="27" t="s">
        <v>12</v>
      </c>
      <c r="E20" s="29">
        <f>SUM(E7:E19)</f>
        <v>209618196.26521146</v>
      </c>
      <c r="F20" s="61" t="s">
        <v>18</v>
      </c>
      <c r="G20" s="62"/>
      <c r="P20" s="1"/>
    </row>
    <row r="22" spans="2:16" ht="21" x14ac:dyDescent="0.6">
      <c r="B22" s="53" t="str">
        <f>"مبلغ"&amp;F19&amp;" ریال به شماره کارت/حساب "&amp;F4&amp;" به نام "&amp;C4&amp;" به صورت یک جا/ منقسم به شرح زیر واریز گردید."</f>
        <v>مبلغ76399658.0466467 ریال به شماره کارت/حساب 6037111111111110 به نام علی محمدنیای قدیم به صورت یک جا/ منقسم به شرح زیر واریز گردید.</v>
      </c>
      <c r="C22" s="53"/>
      <c r="D22" s="53"/>
      <c r="E22" s="53"/>
      <c r="F22" s="53"/>
      <c r="G22" s="53"/>
    </row>
    <row r="24" spans="2:16" ht="27.75" customHeight="1" x14ac:dyDescent="0.55000000000000004">
      <c r="B24" s="30" t="s">
        <v>33</v>
      </c>
      <c r="C24" s="55" t="s">
        <v>47</v>
      </c>
      <c r="D24" s="55"/>
      <c r="E24" s="55"/>
      <c r="F24" s="55"/>
      <c r="G24" s="2" t="s">
        <v>32</v>
      </c>
    </row>
    <row r="25" spans="2:16" ht="27.75" customHeight="1" x14ac:dyDescent="0.55000000000000004">
      <c r="B25" s="34" t="s">
        <v>34</v>
      </c>
      <c r="C25" s="56" t="s">
        <v>48</v>
      </c>
      <c r="D25" s="56"/>
      <c r="E25" s="56"/>
      <c r="F25" s="56"/>
    </row>
    <row r="26" spans="2:16" ht="27.75" customHeight="1" x14ac:dyDescent="0.55000000000000004">
      <c r="B26" s="34" t="s">
        <v>35</v>
      </c>
      <c r="C26" s="48" t="s">
        <v>51</v>
      </c>
      <c r="D26" s="48"/>
      <c r="E26" s="48"/>
      <c r="F26" s="48"/>
      <c r="P26" s="1"/>
    </row>
    <row r="27" spans="2:16" ht="27.75" customHeight="1" x14ac:dyDescent="0.55000000000000004">
      <c r="B27" s="34" t="s">
        <v>36</v>
      </c>
      <c r="C27" s="49"/>
      <c r="D27" s="49"/>
      <c r="E27" s="49"/>
      <c r="F27" s="49"/>
      <c r="P27" s="1"/>
    </row>
    <row r="28" spans="2:16" x14ac:dyDescent="0.25">
      <c r="B28" s="32"/>
      <c r="E28" s="33"/>
    </row>
    <row r="30" spans="2:16" x14ac:dyDescent="0.25">
      <c r="P30" s="1"/>
    </row>
  </sheetData>
  <sheetProtection password="99F0" sheet="1" objects="1" scenarios="1"/>
  <protectedRanges>
    <protectedRange sqref="F4" name="شماره حساب"/>
    <protectedRange sqref="B24:F27" name="پرداختی ها"/>
    <protectedRange sqref="B3:G3" name="نام کارگاه"/>
    <protectedRange sqref="G8:G11 F9:F11" name="کسورات"/>
    <protectedRange sqref="C8:C19" name="شرایط کار و مزد شغل"/>
    <protectedRange sqref="F3" name="تاریخ"/>
    <protectedRange sqref="C4" name="نام"/>
  </protectedRanges>
  <mergeCells count="19">
    <mergeCell ref="C27:F27"/>
    <mergeCell ref="I18:N18"/>
    <mergeCell ref="I19:P19"/>
    <mergeCell ref="I6:P17"/>
    <mergeCell ref="B22:G22"/>
    <mergeCell ref="C24:F24"/>
    <mergeCell ref="C25:F25"/>
    <mergeCell ref="F18:G18"/>
    <mergeCell ref="F19:G19"/>
    <mergeCell ref="F20:G20"/>
    <mergeCell ref="B6:C6"/>
    <mergeCell ref="D6:E6"/>
    <mergeCell ref="F6:G6"/>
    <mergeCell ref="B2:G2"/>
    <mergeCell ref="B3:C3"/>
    <mergeCell ref="F3:G3"/>
    <mergeCell ref="F4:G4"/>
    <mergeCell ref="C26:F26"/>
    <mergeCell ref="C4:D4"/>
  </mergeCells>
  <dataValidations count="2">
    <dataValidation type="list" allowBlank="1" showInputMessage="1" showErrorMessage="1" sqref="C8" xr:uid="{062EB9A7-2996-4EF2-9B2C-E249C8059E5E}">
      <formula1>"30,31,29"</formula1>
    </dataValidation>
    <dataValidation type="list" allowBlank="1" showInputMessage="1" showErrorMessage="1" sqref="C15" xr:uid="{A46D4D57-CD3F-43E4-9A2A-580C6B48AC92}">
      <formula1>"متاهل,مجرد"</formula1>
    </dataValidation>
  </dataValidations>
  <hyperlinks>
    <hyperlink ref="I18:N18" r:id="rId1" display="1- جدول محاسبه پایه سنوات تجمیعی " xr:uid="{328FF999-E7C1-4E89-977B-EBEED757186A}"/>
    <hyperlink ref="I19:P19" r:id="rId2" display="2- مشاهده امکانات و دریافت با تخفیف نرم افزار حقوق و دستمزد کارمزد (کلیک کنید)" xr:uid="{15B2C8A9-ED3F-4FBA-80C9-BEA83D99014A}"/>
  </hyperlinks>
  <pageMargins left="0.7" right="0.7" top="0.75" bottom="0.75" header="0.3" footer="0.3"/>
  <pageSetup paperSize="9" scale="73" orientation="portrait" r:id="rId3"/>
  <headerFooter>
    <oddFooter>&amp;Ckartaban.com&amp;R&amp;"B Lotus,Regular"برای دریافت نرم افزار حقوق و دستمزد به سایت کارتابان مراجعه کنید.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altin-system</dc:creator>
  <cp:lastModifiedBy>saeid</cp:lastModifiedBy>
  <cp:lastPrinted>2025-09-14T16:05:51Z</cp:lastPrinted>
  <dcterms:created xsi:type="dcterms:W3CDTF">2025-02-03T09:13:42Z</dcterms:created>
  <dcterms:modified xsi:type="dcterms:W3CDTF">2025-09-14T16:25:27Z</dcterms:modified>
</cp:coreProperties>
</file>